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sht\Desktop\2023-2024 Audit Documents\Finance &amp; Staffing\Budgets\"/>
    </mc:Choice>
  </mc:AlternateContent>
  <xr:revisionPtr revIDLastSave="0" documentId="13_ncr:1_{51290FBA-AD31-4C8D-BF2D-494CB3AA7CF3}" xr6:coauthVersionLast="47" xr6:coauthVersionMax="47" xr10:uidLastSave="{00000000-0000-0000-0000-000000000000}"/>
  <bookViews>
    <workbookView xWindow="-108" yWindow="-108" windowWidth="23256" windowHeight="12456" xr2:uid="{02FC07FC-0B39-43B8-92D2-E5DB6C67AA7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83" i="1"/>
  <c r="D62" i="1"/>
  <c r="D61" i="1"/>
  <c r="D60" i="1"/>
  <c r="D59" i="1"/>
  <c r="D58" i="1"/>
  <c r="D57" i="1"/>
  <c r="D56" i="1"/>
  <c r="D55" i="1"/>
  <c r="D49" i="1"/>
  <c r="D48" i="1"/>
  <c r="D44" i="1"/>
  <c r="D43" i="1"/>
  <c r="D41" i="1"/>
  <c r="D37" i="1"/>
  <c r="D27" i="1"/>
  <c r="D26" i="1"/>
  <c r="D25" i="1"/>
  <c r="D24" i="1"/>
  <c r="D81" i="1" s="1"/>
  <c r="D84" i="1" s="1"/>
  <c r="D87" i="1" s="1"/>
  <c r="D21" i="1"/>
  <c r="D20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<sst xmlns="http://schemas.openxmlformats.org/spreadsheetml/2006/main" count="138" uniqueCount="84">
  <si>
    <t>Zone</t>
  </si>
  <si>
    <t>UPLIFT</t>
  </si>
  <si>
    <t>BUDGET</t>
  </si>
  <si>
    <t>Utility Bills</t>
  </si>
  <si>
    <t>SMARTY WIFI</t>
  </si>
  <si>
    <t>UCC</t>
  </si>
  <si>
    <t>BVHA</t>
  </si>
  <si>
    <t>BG-LITE GAS</t>
  </si>
  <si>
    <t>BG-LITE  ELEC</t>
  </si>
  <si>
    <t>BHVA</t>
  </si>
  <si>
    <t>USG</t>
  </si>
  <si>
    <t>DWR CYMRU</t>
  </si>
  <si>
    <t>ALLOT</t>
  </si>
  <si>
    <t>BVH</t>
  </si>
  <si>
    <t>C. HYGEINE</t>
  </si>
  <si>
    <t>SMARTY PHONE</t>
  </si>
  <si>
    <t>BCC</t>
  </si>
  <si>
    <t>ZOOM</t>
  </si>
  <si>
    <t>M.SOFT CLOUD</t>
  </si>
  <si>
    <t>Annual Maintenance</t>
  </si>
  <si>
    <t>Fire Equipment Insp.</t>
  </si>
  <si>
    <t>Gas Inspection</t>
  </si>
  <si>
    <t>Grass Cutting NCC</t>
  </si>
  <si>
    <t>BPP</t>
  </si>
  <si>
    <t>Skip Hire X2</t>
  </si>
  <si>
    <t>UA</t>
  </si>
  <si>
    <t>Playpark Inspection</t>
  </si>
  <si>
    <t>PAT TESTING</t>
  </si>
  <si>
    <t>Pest Control</t>
  </si>
  <si>
    <t>Contingency Maintenance</t>
  </si>
  <si>
    <t xml:space="preserve">Underwood Community </t>
  </si>
  <si>
    <t>Bishton Village Hall</t>
  </si>
  <si>
    <t>Sports Facilities</t>
  </si>
  <si>
    <t>Underwood Allotments</t>
  </si>
  <si>
    <t xml:space="preserve">Bishton Play Park </t>
  </si>
  <si>
    <t>Cleaning</t>
  </si>
  <si>
    <t>BVH Contract Cleaner</t>
  </si>
  <si>
    <t>Cleaning Supplies</t>
  </si>
  <si>
    <t>NCC Trade Waste Sacks</t>
  </si>
  <si>
    <t>Staff Costs</t>
  </si>
  <si>
    <t>Wages</t>
  </si>
  <si>
    <t>PAYE costs</t>
  </si>
  <si>
    <t>W. Home Allowance</t>
  </si>
  <si>
    <t xml:space="preserve">Travel Exp. </t>
  </si>
  <si>
    <t>Clerk Training</t>
  </si>
  <si>
    <t>Councillor Costs</t>
  </si>
  <si>
    <t>IRPW</t>
  </si>
  <si>
    <t>Training</t>
  </si>
  <si>
    <t>Administrative</t>
  </si>
  <si>
    <t>Insurance</t>
  </si>
  <si>
    <t>Payroll Accountants</t>
  </si>
  <si>
    <t>Website hosting</t>
  </si>
  <si>
    <t>Stationary</t>
  </si>
  <si>
    <t>TV Licence</t>
  </si>
  <si>
    <t>ICO Annual Subscription</t>
  </si>
  <si>
    <t>OVW Membership</t>
  </si>
  <si>
    <t>SLCC Membership</t>
  </si>
  <si>
    <t>SUMUP Subscription</t>
  </si>
  <si>
    <t>Hall Booking System</t>
  </si>
  <si>
    <t>UCC BVH</t>
  </si>
  <si>
    <t>UCC Council Rates</t>
  </si>
  <si>
    <t>BVH Council Rates</t>
  </si>
  <si>
    <t>I / E audits</t>
  </si>
  <si>
    <t>New Assets</t>
  </si>
  <si>
    <t>Floor Cleaner</t>
  </si>
  <si>
    <t>New Projects</t>
  </si>
  <si>
    <t>New webite</t>
  </si>
  <si>
    <t>BVH external wall</t>
  </si>
  <si>
    <t xml:space="preserve">CCTV UCC / USG / BVH </t>
  </si>
  <si>
    <t>UCC / USG / BVH</t>
  </si>
  <si>
    <t>Annual Projects / Grants</t>
  </si>
  <si>
    <t>Litter Pick</t>
  </si>
  <si>
    <t>Community Grant scheme</t>
  </si>
  <si>
    <t>Flowers Friends Bishton</t>
  </si>
  <si>
    <t>Best in Bloom</t>
  </si>
  <si>
    <t xml:space="preserve">Rememberance Day </t>
  </si>
  <si>
    <t>Christmas Carol Service</t>
  </si>
  <si>
    <t>Total expenses budget</t>
  </si>
  <si>
    <t>Projected income</t>
  </si>
  <si>
    <t>Precept</t>
  </si>
  <si>
    <t>Subtotal</t>
  </si>
  <si>
    <t>Remaining 22/23 (projected)</t>
  </si>
  <si>
    <t xml:space="preserve">Less contingency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</si>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</sst>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0.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8" fontId="0" fillId="0" borderId="5" xfId="0" applyNumberFormat="1" applyBorder="1"/>
    <xf numFmtId="0" fontId="1" fillId="0" borderId="6" xfId="0" applyFont="1" applyBorder="1"/>
    <xf numFmtId="0" fontId="0" fillId="0" borderId="7" xfId="0" applyBorder="1"/>
    <xf numFmtId="8" fontId="0" fillId="0" borderId="8" xfId="0" applyNumberFormat="1" applyBorder="1"/>
    <xf numFmtId="164" fontId="0" fillId="0" borderId="3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sht\Desktop\BCC\2023\November\Budget%20Monitoring%2022-23%2023-24.xlsx" TargetMode="External"/><Relationship Id="rId1" Type="http://schemas.openxmlformats.org/officeDocument/2006/relationships/externalLinkPath" Target="/Users/bisht/Desktop/BCC/2023/November/Budget%20Monitoring%2022-23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 MONITORING"/>
      <sheetName val="2023-2024 MONITORING"/>
      <sheetName val="GRAPHS"/>
    </sheetNames>
    <sheetDataSet>
      <sheetData sheetId="0">
        <row r="128">
          <cell r="Y128">
            <v>39868.900000000009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CFFE-72E9-4136-A926-B34D0DF5BF38}">
  <dimension ref="A1:E87"/>
  <sheetViews>
    <sheetView tabSelected="1" topLeftCell="A64" workbookViewId="0">
      <selection activeCell="E79" sqref="E79"/>
    </sheetView>
  </sheetViews>
  <sheetFormatPr defaultRowHeight="14.4" x14ac:dyDescent="0.3"/>
  <cols>
    <col min="1" max="1" width="23.88671875" bestFit="1" customWidth="1"/>
    <col min="2" max="2" width="14.5546875" bestFit="1" customWidth="1"/>
    <col min="3" max="3" width="6.6640625" bestFit="1" customWidth="1"/>
    <col min="4" max="4" width="11.6640625" bestFit="1" customWidth="1"/>
  </cols>
  <sheetData>
    <row r="1" spans="1:4" x14ac:dyDescent="0.3">
      <c r="A1" s="1"/>
      <c r="B1" s="1"/>
      <c r="C1" s="1"/>
    </row>
    <row r="2" spans="1:4" x14ac:dyDescent="0.3"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</row>
    <row r="4" spans="1:4" x14ac:dyDescent="0.3">
      <c r="A4" t="s">
        <v>4</v>
      </c>
      <c r="B4" t="s">
        <v>5</v>
      </c>
      <c r="C4" s="3">
        <v>0.05</v>
      </c>
      <c r="D4">
        <f>227*(1+10%)</f>
        <v>249.70000000000002</v>
      </c>
    </row>
    <row r="5" spans="1:4" x14ac:dyDescent="0.3">
      <c r="A5" t="s">
        <v>4</v>
      </c>
      <c r="B5" t="s">
        <v>6</v>
      </c>
      <c r="C5" s="3">
        <v>0.05</v>
      </c>
      <c r="D5">
        <f>227*(1+10%)</f>
        <v>249.70000000000002</v>
      </c>
    </row>
    <row r="6" spans="1:4" x14ac:dyDescent="0.3">
      <c r="A6" t="s">
        <v>7</v>
      </c>
      <c r="B6" t="s">
        <v>5</v>
      </c>
      <c r="C6" s="3">
        <v>0.1</v>
      </c>
      <c r="D6" s="4">
        <f>780+78</f>
        <v>858</v>
      </c>
    </row>
    <row r="7" spans="1:4" x14ac:dyDescent="0.3">
      <c r="A7" t="s">
        <v>8</v>
      </c>
      <c r="B7" t="s">
        <v>5</v>
      </c>
      <c r="C7" s="3">
        <v>0.1</v>
      </c>
      <c r="D7" s="4">
        <f>1800*(1+10%)</f>
        <v>1980.0000000000002</v>
      </c>
    </row>
    <row r="8" spans="1:4" x14ac:dyDescent="0.3">
      <c r="A8" t="s">
        <v>8</v>
      </c>
      <c r="B8" t="s">
        <v>9</v>
      </c>
      <c r="C8" s="3">
        <v>0.1</v>
      </c>
      <c r="D8" s="4">
        <f>1704*(1+10%)</f>
        <v>1874.4</v>
      </c>
    </row>
    <row r="9" spans="1:4" x14ac:dyDescent="0.3">
      <c r="A9" t="s">
        <v>8</v>
      </c>
      <c r="B9" t="s">
        <v>10</v>
      </c>
      <c r="C9" s="3">
        <v>0.1</v>
      </c>
      <c r="D9" s="4">
        <f>360*(1+10%)</f>
        <v>396.00000000000006</v>
      </c>
    </row>
    <row r="10" spans="1:4" x14ac:dyDescent="0.3">
      <c r="A10" t="s">
        <v>11</v>
      </c>
      <c r="B10" t="s">
        <v>5</v>
      </c>
      <c r="C10" s="3">
        <v>0.05</v>
      </c>
      <c r="D10" s="4">
        <f>2581/4*(1+10%)</f>
        <v>709.77500000000009</v>
      </c>
    </row>
    <row r="11" spans="1:4" x14ac:dyDescent="0.3">
      <c r="A11" t="s">
        <v>11</v>
      </c>
      <c r="B11" t="s">
        <v>12</v>
      </c>
      <c r="C11" s="3">
        <v>0.05</v>
      </c>
      <c r="D11" s="4">
        <f>2581/4*(1+5%)</f>
        <v>677.51250000000005</v>
      </c>
    </row>
    <row r="12" spans="1:4" x14ac:dyDescent="0.3">
      <c r="A12" t="s">
        <v>11</v>
      </c>
      <c r="B12" t="s">
        <v>10</v>
      </c>
      <c r="C12" s="3">
        <v>0.05</v>
      </c>
      <c r="D12" s="4">
        <f>2581/4*(1+5%)</f>
        <v>677.51250000000005</v>
      </c>
    </row>
    <row r="13" spans="1:4" x14ac:dyDescent="0.3">
      <c r="A13" t="s">
        <v>11</v>
      </c>
      <c r="B13" t="s">
        <v>13</v>
      </c>
      <c r="C13" s="3">
        <v>0.05</v>
      </c>
      <c r="D13" s="4">
        <f>2581/4*(1+5%)</f>
        <v>677.51250000000005</v>
      </c>
    </row>
    <row r="14" spans="1:4" x14ac:dyDescent="0.3">
      <c r="A14" t="s">
        <v>14</v>
      </c>
      <c r="B14" t="s">
        <v>5</v>
      </c>
      <c r="C14" s="3">
        <v>0.05</v>
      </c>
      <c r="D14" s="4">
        <f>294.85*(1+5%)</f>
        <v>309.59250000000003</v>
      </c>
    </row>
    <row r="15" spans="1:4" x14ac:dyDescent="0.3">
      <c r="A15" t="s">
        <v>15</v>
      </c>
      <c r="B15" t="s">
        <v>16</v>
      </c>
      <c r="C15" s="3">
        <v>0.05</v>
      </c>
      <c r="D15" s="4">
        <f>79.35*(1+5%)</f>
        <v>83.317499999999995</v>
      </c>
    </row>
    <row r="16" spans="1:4" x14ac:dyDescent="0.3">
      <c r="A16" t="s">
        <v>17</v>
      </c>
      <c r="B16" t="s">
        <v>16</v>
      </c>
      <c r="C16" s="3">
        <v>0.05</v>
      </c>
      <c r="D16" s="4">
        <f>157.38*(1+5%)</f>
        <v>165.249</v>
      </c>
    </row>
    <row r="17" spans="1:4" x14ac:dyDescent="0.3">
      <c r="A17" t="s">
        <v>18</v>
      </c>
      <c r="B17" t="s">
        <v>16</v>
      </c>
      <c r="C17" s="3">
        <v>0.05</v>
      </c>
      <c r="D17" s="4">
        <f>71.88*(1+5%)</f>
        <v>75.474000000000004</v>
      </c>
    </row>
    <row r="19" spans="1:4" x14ac:dyDescent="0.3">
      <c r="A19" s="2" t="s">
        <v>19</v>
      </c>
    </row>
    <row r="20" spans="1:4" x14ac:dyDescent="0.3">
      <c r="A20" t="s">
        <v>20</v>
      </c>
      <c r="B20" t="s">
        <v>5</v>
      </c>
      <c r="C20" s="3">
        <v>0.05</v>
      </c>
      <c r="D20" s="4">
        <f>484.92/2</f>
        <v>242.46</v>
      </c>
    </row>
    <row r="21" spans="1:4" x14ac:dyDescent="0.3">
      <c r="A21" t="s">
        <v>20</v>
      </c>
      <c r="B21" t="s">
        <v>13</v>
      </c>
      <c r="C21" s="3">
        <v>0.05</v>
      </c>
      <c r="D21" s="4">
        <f>484.92/2</f>
        <v>242.46</v>
      </c>
    </row>
    <row r="22" spans="1:4" x14ac:dyDescent="0.3">
      <c r="A22" t="s">
        <v>21</v>
      </c>
      <c r="B22" t="s">
        <v>5</v>
      </c>
      <c r="C22" s="3">
        <v>0.05</v>
      </c>
      <c r="D22" s="4">
        <v>273</v>
      </c>
    </row>
    <row r="23" spans="1:4" x14ac:dyDescent="0.3">
      <c r="A23" t="s">
        <v>22</v>
      </c>
      <c r="B23" t="s">
        <v>23</v>
      </c>
      <c r="C23" s="3">
        <v>0.05</v>
      </c>
      <c r="D23" s="4">
        <v>1038.25</v>
      </c>
    </row>
    <row r="24" spans="1:4" x14ac:dyDescent="0.3">
      <c r="A24" t="s">
        <v>24</v>
      </c>
      <c r="B24" t="s">
        <v>25</v>
      </c>
      <c r="C24" s="3">
        <v>0.05</v>
      </c>
      <c r="D24">
        <f>408*(1+5%)</f>
        <v>428.40000000000003</v>
      </c>
    </row>
    <row r="25" spans="1:4" x14ac:dyDescent="0.3">
      <c r="A25" t="s">
        <v>26</v>
      </c>
      <c r="B25" t="s">
        <v>23</v>
      </c>
      <c r="C25" s="3">
        <v>0.05</v>
      </c>
      <c r="D25" s="4">
        <f>540*(1+5%)</f>
        <v>567</v>
      </c>
    </row>
    <row r="26" spans="1:4" x14ac:dyDescent="0.3">
      <c r="A26" t="s">
        <v>27</v>
      </c>
      <c r="B26" t="s">
        <v>16</v>
      </c>
      <c r="C26" s="3">
        <v>0.05</v>
      </c>
      <c r="D26" s="4">
        <f>58*(1+5%)</f>
        <v>60.900000000000006</v>
      </c>
    </row>
    <row r="27" spans="1:4" x14ac:dyDescent="0.3">
      <c r="A27" t="s">
        <v>28</v>
      </c>
      <c r="B27" t="s">
        <v>25</v>
      </c>
      <c r="C27" s="3">
        <v>0.05</v>
      </c>
      <c r="D27" s="4">
        <f>700*(1+5%)</f>
        <v>735</v>
      </c>
    </row>
    <row r="28" spans="1:4" x14ac:dyDescent="0.3">
      <c r="C28" s="3"/>
      <c r="D28" s="4"/>
    </row>
    <row r="29" spans="1:4" x14ac:dyDescent="0.3">
      <c r="A29" s="2" t="s">
        <v>29</v>
      </c>
      <c r="C29" s="3"/>
      <c r="D29" s="4"/>
    </row>
    <row r="30" spans="1:4" x14ac:dyDescent="0.3">
      <c r="A30" t="s">
        <v>30</v>
      </c>
      <c r="B30" t="s">
        <v>5</v>
      </c>
      <c r="C30" s="3">
        <v>0</v>
      </c>
      <c r="D30" s="4">
        <v>1500</v>
      </c>
    </row>
    <row r="31" spans="1:4" x14ac:dyDescent="0.3">
      <c r="A31" t="s">
        <v>31</v>
      </c>
      <c r="B31" t="s">
        <v>13</v>
      </c>
      <c r="C31" s="3">
        <v>0</v>
      </c>
      <c r="D31" s="4">
        <v>1500</v>
      </c>
    </row>
    <row r="32" spans="1:4" x14ac:dyDescent="0.3">
      <c r="A32" t="s">
        <v>32</v>
      </c>
      <c r="B32" t="s">
        <v>10</v>
      </c>
      <c r="C32" s="3">
        <v>0</v>
      </c>
      <c r="D32" s="4">
        <v>1000</v>
      </c>
    </row>
    <row r="33" spans="1:4" x14ac:dyDescent="0.3">
      <c r="A33" t="s">
        <v>33</v>
      </c>
      <c r="B33" t="s">
        <v>25</v>
      </c>
      <c r="C33" s="3">
        <v>0</v>
      </c>
      <c r="D33" s="4">
        <v>500</v>
      </c>
    </row>
    <row r="34" spans="1:4" x14ac:dyDescent="0.3">
      <c r="A34" t="s">
        <v>34</v>
      </c>
      <c r="B34" t="s">
        <v>23</v>
      </c>
      <c r="C34" s="3">
        <v>0</v>
      </c>
      <c r="D34" s="4">
        <v>500</v>
      </c>
    </row>
    <row r="35" spans="1:4" x14ac:dyDescent="0.3">
      <c r="A35" s="2" t="s">
        <v>35</v>
      </c>
    </row>
    <row r="36" spans="1:4" x14ac:dyDescent="0.3">
      <c r="A36" t="s">
        <v>36</v>
      </c>
      <c r="B36" t="s">
        <v>6</v>
      </c>
      <c r="C36" s="3">
        <v>0</v>
      </c>
      <c r="D36" s="4">
        <v>1400</v>
      </c>
    </row>
    <row r="37" spans="1:4" x14ac:dyDescent="0.3">
      <c r="A37" t="s">
        <v>37</v>
      </c>
      <c r="B37" t="s">
        <v>5</v>
      </c>
      <c r="C37" s="3">
        <v>0</v>
      </c>
      <c r="D37">
        <f>50*12</f>
        <v>600</v>
      </c>
    </row>
    <row r="38" spans="1:4" x14ac:dyDescent="0.3">
      <c r="A38" t="s">
        <v>38</v>
      </c>
      <c r="B38" t="s">
        <v>5</v>
      </c>
      <c r="C38" s="3">
        <v>0</v>
      </c>
      <c r="D38">
        <v>170</v>
      </c>
    </row>
    <row r="40" spans="1:4" x14ac:dyDescent="0.3">
      <c r="A40" s="2" t="s">
        <v>39</v>
      </c>
    </row>
    <row r="41" spans="1:4" x14ac:dyDescent="0.3">
      <c r="A41" t="s">
        <v>40</v>
      </c>
      <c r="B41" t="s">
        <v>16</v>
      </c>
      <c r="C41" s="3">
        <v>0.1</v>
      </c>
      <c r="D41">
        <f>13000*(1+10%)</f>
        <v>14300.000000000002</v>
      </c>
    </row>
    <row r="42" spans="1:4" x14ac:dyDescent="0.3">
      <c r="A42" t="s">
        <v>41</v>
      </c>
      <c r="B42" t="s">
        <v>16</v>
      </c>
      <c r="C42" s="3">
        <v>0.05</v>
      </c>
      <c r="D42">
        <v>250</v>
      </c>
    </row>
    <row r="43" spans="1:4" x14ac:dyDescent="0.3">
      <c r="A43" t="s">
        <v>42</v>
      </c>
      <c r="B43" t="s">
        <v>16</v>
      </c>
      <c r="C43" s="3">
        <v>0.05</v>
      </c>
      <c r="D43">
        <f>312*(1+5%)</f>
        <v>327.60000000000002</v>
      </c>
    </row>
    <row r="44" spans="1:4" x14ac:dyDescent="0.3">
      <c r="A44" t="s">
        <v>43</v>
      </c>
      <c r="B44" t="s">
        <v>16</v>
      </c>
      <c r="C44" s="3">
        <v>0.05</v>
      </c>
      <c r="D44">
        <f>153*(1+5%)</f>
        <v>160.65</v>
      </c>
    </row>
    <row r="45" spans="1:4" x14ac:dyDescent="0.3">
      <c r="A45" t="s">
        <v>44</v>
      </c>
      <c r="B45" t="s">
        <v>16</v>
      </c>
      <c r="C45" s="3">
        <v>0</v>
      </c>
      <c r="D45">
        <v>300</v>
      </c>
    </row>
    <row r="47" spans="1:4" x14ac:dyDescent="0.3">
      <c r="A47" s="2" t="s">
        <v>45</v>
      </c>
    </row>
    <row r="48" spans="1:4" x14ac:dyDescent="0.3">
      <c r="A48" t="s">
        <v>46</v>
      </c>
      <c r="B48" t="s">
        <v>16</v>
      </c>
      <c r="C48" s="3">
        <v>0</v>
      </c>
      <c r="D48">
        <f>13*156+676</f>
        <v>2704</v>
      </c>
    </row>
    <row r="49" spans="1:4" x14ac:dyDescent="0.3">
      <c r="A49" t="s">
        <v>47</v>
      </c>
      <c r="B49" t="s">
        <v>16</v>
      </c>
      <c r="C49" s="3">
        <v>0</v>
      </c>
      <c r="D49">
        <f>35*13</f>
        <v>455</v>
      </c>
    </row>
    <row r="50" spans="1:4" x14ac:dyDescent="0.3">
      <c r="A50" s="2" t="s">
        <v>48</v>
      </c>
    </row>
    <row r="51" spans="1:4" x14ac:dyDescent="0.3">
      <c r="A51" t="s">
        <v>49</v>
      </c>
      <c r="B51" t="s">
        <v>16</v>
      </c>
      <c r="C51" s="3">
        <v>0.05</v>
      </c>
      <c r="D51" s="4">
        <v>2200</v>
      </c>
    </row>
    <row r="52" spans="1:4" x14ac:dyDescent="0.3">
      <c r="A52" t="s">
        <v>50</v>
      </c>
      <c r="B52" t="s">
        <v>16</v>
      </c>
      <c r="C52" s="3">
        <v>0.05</v>
      </c>
      <c r="D52" s="4">
        <v>291.60000000000002</v>
      </c>
    </row>
    <row r="53" spans="1:4" x14ac:dyDescent="0.3">
      <c r="A53" t="s">
        <v>51</v>
      </c>
      <c r="B53" t="s">
        <v>16</v>
      </c>
      <c r="C53" s="3">
        <v>0</v>
      </c>
      <c r="D53" s="4">
        <v>600</v>
      </c>
    </row>
    <row r="54" spans="1:4" x14ac:dyDescent="0.3">
      <c r="A54" t="s">
        <v>52</v>
      </c>
      <c r="B54" t="s">
        <v>16</v>
      </c>
      <c r="C54" s="3">
        <v>0.05</v>
      </c>
      <c r="D54" s="4">
        <v>250</v>
      </c>
    </row>
    <row r="55" spans="1:4" x14ac:dyDescent="0.3">
      <c r="A55" t="s">
        <v>53</v>
      </c>
      <c r="B55" t="s">
        <v>5</v>
      </c>
      <c r="C55" s="3">
        <v>0.05</v>
      </c>
      <c r="D55" s="4">
        <f>159*(1+5%)</f>
        <v>166.95000000000002</v>
      </c>
    </row>
    <row r="56" spans="1:4" x14ac:dyDescent="0.3">
      <c r="A56" t="s">
        <v>54</v>
      </c>
      <c r="B56" t="s">
        <v>16</v>
      </c>
      <c r="C56" s="3">
        <v>0.05</v>
      </c>
      <c r="D56" s="4">
        <f>35*(1+5%)</f>
        <v>36.75</v>
      </c>
    </row>
    <row r="57" spans="1:4" x14ac:dyDescent="0.3">
      <c r="A57" t="s">
        <v>55</v>
      </c>
      <c r="B57" t="s">
        <v>16</v>
      </c>
      <c r="C57" s="3">
        <v>0.05</v>
      </c>
      <c r="D57" s="4">
        <f>363*(1+5%)</f>
        <v>381.15000000000003</v>
      </c>
    </row>
    <row r="58" spans="1:4" x14ac:dyDescent="0.3">
      <c r="A58" t="s">
        <v>56</v>
      </c>
      <c r="B58" t="s">
        <v>16</v>
      </c>
      <c r="C58" s="3">
        <v>0.05</v>
      </c>
      <c r="D58" s="4">
        <f>94.5*(1+5%)</f>
        <v>99.225000000000009</v>
      </c>
    </row>
    <row r="59" spans="1:4" x14ac:dyDescent="0.3">
      <c r="A59" t="s">
        <v>57</v>
      </c>
      <c r="B59" t="s">
        <v>16</v>
      </c>
      <c r="C59" s="3">
        <v>0.05</v>
      </c>
      <c r="D59" s="4">
        <f>121.68*(1+5%)</f>
        <v>127.76400000000001</v>
      </c>
    </row>
    <row r="60" spans="1:4" x14ac:dyDescent="0.3">
      <c r="A60" t="s">
        <v>58</v>
      </c>
      <c r="B60" t="s">
        <v>59</v>
      </c>
      <c r="C60" s="3">
        <v>0.05</v>
      </c>
      <c r="D60" s="4">
        <f>120*2*(1+5%)</f>
        <v>252</v>
      </c>
    </row>
    <row r="61" spans="1:4" x14ac:dyDescent="0.3">
      <c r="A61" t="s">
        <v>60</v>
      </c>
      <c r="B61" t="s">
        <v>5</v>
      </c>
      <c r="C61" s="3">
        <v>0.05</v>
      </c>
      <c r="D61">
        <f>214*(1+5%)</f>
        <v>224.70000000000002</v>
      </c>
    </row>
    <row r="62" spans="1:4" x14ac:dyDescent="0.3">
      <c r="A62" t="s">
        <v>61</v>
      </c>
      <c r="B62" t="s">
        <v>13</v>
      </c>
      <c r="C62" s="3">
        <v>0.05</v>
      </c>
      <c r="D62" s="4">
        <f>44.94*(1+5%)</f>
        <v>47.186999999999998</v>
      </c>
    </row>
    <row r="63" spans="1:4" x14ac:dyDescent="0.3">
      <c r="A63" t="s">
        <v>62</v>
      </c>
      <c r="B63" t="s">
        <v>16</v>
      </c>
      <c r="C63" s="3">
        <v>0.05</v>
      </c>
      <c r="D63" s="4">
        <v>425</v>
      </c>
    </row>
    <row r="64" spans="1:4" x14ac:dyDescent="0.3">
      <c r="C64" s="5"/>
    </row>
    <row r="65" spans="1:5" x14ac:dyDescent="0.3">
      <c r="A65" s="2" t="s">
        <v>63</v>
      </c>
      <c r="C65" s="5"/>
    </row>
    <row r="66" spans="1:5" x14ac:dyDescent="0.3">
      <c r="A66" t="s">
        <v>64</v>
      </c>
      <c r="B66" t="s">
        <v>5</v>
      </c>
      <c r="C66" s="6">
        <v>0</v>
      </c>
      <c r="D66">
        <v>3000</v>
      </c>
    </row>
    <row r="67" spans="1:5" x14ac:dyDescent="0.3">
      <c r="C67" s="6"/>
    </row>
    <row r="68" spans="1:5" x14ac:dyDescent="0.3">
      <c r="A68" s="2" t="s">
        <v>65</v>
      </c>
      <c r="C68" s="6"/>
    </row>
    <row r="69" spans="1:5" x14ac:dyDescent="0.3">
      <c r="A69" t="s">
        <v>66</v>
      </c>
      <c r="B69" t="s">
        <v>16</v>
      </c>
      <c r="C69" s="6">
        <v>0</v>
      </c>
      <c r="D69">
        <v>3500</v>
      </c>
    </row>
    <row r="70" spans="1:5" x14ac:dyDescent="0.3">
      <c r="A70" t="s">
        <v>67</v>
      </c>
      <c r="B70" t="s">
        <v>13</v>
      </c>
      <c r="C70" s="6">
        <v>0</v>
      </c>
      <c r="D70">
        <v>3000</v>
      </c>
    </row>
    <row r="71" spans="1:5" x14ac:dyDescent="0.3">
      <c r="A71" t="s">
        <v>68</v>
      </c>
      <c r="B71" t="s">
        <v>69</v>
      </c>
      <c r="C71" s="6">
        <v>0</v>
      </c>
      <c r="D71">
        <v>15000</v>
      </c>
    </row>
    <row r="72" spans="1:5" x14ac:dyDescent="0.3">
      <c r="C72" s="6"/>
    </row>
    <row r="73" spans="1:5" x14ac:dyDescent="0.3">
      <c r="A73" s="2" t="s">
        <v>70</v>
      </c>
      <c r="C73" s="6"/>
    </row>
    <row r="74" spans="1:5" x14ac:dyDescent="0.3">
      <c r="A74" t="s">
        <v>71</v>
      </c>
      <c r="B74" t="s">
        <v>16</v>
      </c>
      <c r="C74" s="6">
        <v>0</v>
      </c>
      <c r="D74">
        <v>60</v>
      </c>
    </row>
    <row r="75" spans="1:5" x14ac:dyDescent="0.3">
      <c r="A75" t="s">
        <v>72</v>
      </c>
      <c r="B75" t="s">
        <v>16</v>
      </c>
      <c r="C75" s="6">
        <v>0</v>
      </c>
      <c r="D75">
        <v>1500</v>
      </c>
    </row>
    <row r="76" spans="1:5" x14ac:dyDescent="0.3">
      <c r="A76" t="s">
        <v>73</v>
      </c>
      <c r="B76" t="s">
        <v>16</v>
      </c>
      <c r="C76" s="6">
        <v>0</v>
      </c>
      <c r="D76">
        <v>120</v>
      </c>
    </row>
    <row r="77" spans="1:5" x14ac:dyDescent="0.3">
      <c r="A77" t="s">
        <v>74</v>
      </c>
      <c r="B77" t="s">
        <v>16</v>
      </c>
      <c r="C77" s="6">
        <v>0</v>
      </c>
      <c r="D77">
        <v>450</v>
      </c>
      <c r="E77">
        <v>530.70000000000005</v>
      </c>
    </row>
    <row r="78" spans="1:5" x14ac:dyDescent="0.3">
      <c r="A78" t="s">
        <v>75</v>
      </c>
      <c r="C78" s="6">
        <v>0.1</v>
      </c>
      <c r="D78">
        <v>220</v>
      </c>
    </row>
    <row r="79" spans="1:5" x14ac:dyDescent="0.3">
      <c r="A79" t="s">
        <v>76</v>
      </c>
      <c r="C79" s="6">
        <v>0</v>
      </c>
      <c r="D79">
        <v>200</v>
      </c>
    </row>
    <row r="80" spans="1:5" ht="15" thickBot="1" x14ac:dyDescent="0.35"/>
    <row r="81" spans="1:4" x14ac:dyDescent="0.3">
      <c r="A81" s="7" t="s">
        <v>77</v>
      </c>
      <c r="B81" s="8"/>
      <c r="C81" s="8"/>
      <c r="D81" s="14">
        <f>SUM(D3:D80)</f>
        <v>70390.791499999992</v>
      </c>
    </row>
    <row r="82" spans="1:4" x14ac:dyDescent="0.3">
      <c r="A82" s="9" t="s">
        <v>78</v>
      </c>
      <c r="D82" s="15">
        <v>12000</v>
      </c>
    </row>
    <row r="83" spans="1:4" x14ac:dyDescent="0.3">
      <c r="A83" s="9" t="s">
        <v>79</v>
      </c>
      <c r="C83" s="3">
        <v>0.08</v>
      </c>
      <c r="D83" s="15">
        <f>32365*(1+8%)</f>
        <v>34954.200000000004</v>
      </c>
    </row>
    <row r="84" spans="1:4" x14ac:dyDescent="0.3">
      <c r="A84" s="9" t="s">
        <v>80</v>
      </c>
      <c r="D84" s="15">
        <f>D83+D82-D81</f>
        <v>-23436.591499999988</v>
      </c>
    </row>
    <row r="85" spans="1:4" x14ac:dyDescent="0.3">
      <c r="A85" s="9" t="s">
        <v>81</v>
      </c>
      <c r="D85" s="10">
        <f>'[1]2022-2023 MONITORING'!Y128</f>
        <v>39868.900000000009</v>
      </c>
    </row>
    <row r="86" spans="1:4" x14ac:dyDescent="0.3">
      <c r="A86" s="9" t="s">
        <v>82</v>
      </c>
      <c r="D86" s="15">
        <v>20000</v>
      </c>
    </row>
    <row r="87" spans="1:4" ht="15" thickBot="1" x14ac:dyDescent="0.35">
      <c r="A87" s="11" t="s">
        <v>83</v>
      </c>
      <c r="B87" s="12"/>
      <c r="C87" s="12"/>
      <c r="D87" s="13">
        <f>D84+D85-D86</f>
        <v>-3567.691499999979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Bishton Community Council</dc:creator>
  <cp:lastModifiedBy>Bishton Community Council</cp:lastModifiedBy>
  <cp:lastPrinted>2024-08-05T22:12:32Z</cp:lastPrinted>
  <dcterms:created xsi:type="dcterms:W3CDTF">2024-05-20T16:28:06Z</dcterms:created>
  <dcterms:modified xsi:type="dcterms:W3CDTF">2024-10-13T22:36:58Z</dcterms:modified>
</cp:coreProperties>
</file>